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2"/>
  </bookViews>
  <sheets>
    <sheet name="Fund" sheetId="1" r:id="rId1"/>
    <sheet name="BS" sheetId="2" r:id="rId2"/>
    <sheet name="PL" sheetId="3" r:id="rId3"/>
    <sheet name="EQ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<sst xmlns="http://schemas.openxmlformats.org/spreadsheetml/2006/main" count="136" uniqueCount="94">
  <si>
    <t>Condensed Consolidated Income Statement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</si>
  <si>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</si>
  <si>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</si>
  <si>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</si>
  <si>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</si>
  <si>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</si>
  <si>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</si>
  <si>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</si>
  <si>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</si>
  <si>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</si>
  <si>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</si>
  <si>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</si>
  <si>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Operating expenses</t>
  </si>
  <si>
    <t>Other operating income</t>
  </si>
  <si>
    <t>Profit from operation</t>
  </si>
  <si>
    <t>Finance cost</t>
  </si>
  <si>
    <t>Investing results</t>
  </si>
  <si>
    <t>Profit before tax</t>
  </si>
  <si>
    <t>Tax expense</t>
  </si>
  <si>
    <t>Profit after tax</t>
  </si>
  <si>
    <t>Minority interest</t>
  </si>
  <si>
    <t>Profit attributable to shareholders</t>
  </si>
  <si>
    <t>Weighted average number of shares in issue</t>
  </si>
  <si>
    <t>Earnings per share in sen</t>
  </si>
  <si>
    <t>The interim financial report should be read in conjunction with the</t>
  </si>
  <si>
    <t>Condensed Consolidated Cash Flow Statement</t>
  </si>
  <si>
    <t>Cash Flow From Operating Activities</t>
  </si>
  <si>
    <t>Adjustment for:</t>
  </si>
  <si>
    <t>Non cash items</t>
  </si>
  <si>
    <t>Non operating items</t>
  </si>
  <si>
    <t>Operating profit before working capital changes</t>
  </si>
  <si>
    <t>Changes in working capital</t>
  </si>
  <si>
    <t>Cash generated from operations</t>
  </si>
  <si>
    <t>Taxation</t>
  </si>
  <si>
    <t>Net cash generated from operating actvities</t>
  </si>
  <si>
    <t>Cash Flow From Investing Activities</t>
  </si>
  <si>
    <t>Cash Flow From Financing Activities</t>
  </si>
  <si>
    <t>Cash and Cash Equivalents at Beginning</t>
  </si>
  <si>
    <t>Cash and Cash Equivalents at End</t>
  </si>
  <si>
    <t>Fixed deposits with licensed banks</t>
  </si>
  <si>
    <t>Cash and bank balances</t>
  </si>
  <si>
    <t>Less : FD pledged</t>
  </si>
  <si>
    <t>Condensed Consolidated Balance Sheet</t>
  </si>
  <si>
    <t>As at</t>
  </si>
  <si>
    <t>RM '000</t>
  </si>
  <si>
    <t>Property, Plant and Equipment</t>
  </si>
  <si>
    <t>Long Term Investments</t>
  </si>
  <si>
    <t>Goodwill on Consolidation</t>
  </si>
  <si>
    <t>Current Assets</t>
  </si>
  <si>
    <t>Inventories</t>
  </si>
  <si>
    <t>Tax recoverable</t>
  </si>
  <si>
    <t>Fixed deposits with licecsed banks</t>
  </si>
  <si>
    <t>Current Liabilities</t>
  </si>
  <si>
    <t>Payables</t>
  </si>
  <si>
    <t>Hire purchase payables</t>
  </si>
  <si>
    <t>Bank borrowings</t>
  </si>
  <si>
    <t>Shareholders' Funds</t>
  </si>
  <si>
    <t>Share Capital</t>
  </si>
  <si>
    <t>Reserves</t>
  </si>
  <si>
    <t>Minority Interest</t>
  </si>
  <si>
    <t>Non-current Liabilities</t>
  </si>
  <si>
    <t>Deferred Taxation</t>
  </si>
  <si>
    <t>Net Tangible Asset Per Share</t>
  </si>
  <si>
    <t>Condensed Consolidated Statement of Changes in Equity</t>
  </si>
  <si>
    <t>Non-distrbutable</t>
  </si>
  <si>
    <t>Distributable</t>
  </si>
  <si>
    <t>Share</t>
  </si>
  <si>
    <t>Capital</t>
  </si>
  <si>
    <t>Revaluation</t>
  </si>
  <si>
    <t>Reserve on</t>
  </si>
  <si>
    <t>Retained</t>
  </si>
  <si>
    <t>Total</t>
  </si>
  <si>
    <t>Premium</t>
  </si>
  <si>
    <t>Reserve</t>
  </si>
  <si>
    <t>Consolidation</t>
  </si>
  <si>
    <t>Profits</t>
  </si>
  <si>
    <t>Profit for the year</t>
  </si>
  <si>
    <t>Dividend</t>
  </si>
  <si>
    <t>Profit for the period</t>
  </si>
  <si>
    <t>As at 1 Jan 2004</t>
  </si>
  <si>
    <t>Net Current Assets</t>
  </si>
  <si>
    <t>Net Increase in Cash and Cash Equivalents</t>
  </si>
  <si>
    <t>31 Dec 2004</t>
  </si>
  <si>
    <t>As at 31 Dec 2004</t>
  </si>
  <si>
    <t>Gain on disposal of investment in subsidiary</t>
  </si>
  <si>
    <t>audited financial statements for the year ended 31 Dec 2004.</t>
  </si>
  <si>
    <t>As at 1 Jan 2005</t>
  </si>
  <si>
    <t>For The Period Ended 30 Sept 2005</t>
  </si>
  <si>
    <t>30 Sept 2005</t>
  </si>
  <si>
    <t>For The Quarter Ended 30 Sept 2005</t>
  </si>
  <si>
    <t>30 Sept 2004</t>
  </si>
  <si>
    <t>As at 30 Sept 2005</t>
  </si>
  <si>
    <t>Receivables &amp; deposits</t>
  </si>
  <si>
    <t>MHC PLANTATIONS BHD. (4060-V)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</si>
</sst>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</numFmts>
  <fonts count="4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3" xfId="0" applyNumberFormat="1" applyFont="1" applyBorder="1" applyAlignment="1">
      <alignment/>
    </xf>
    <xf numFmtId="169" fontId="0" fillId="0" borderId="4" xfId="0" applyNumberFormat="1" applyFont="1" applyBorder="1" applyAlignment="1">
      <alignment/>
    </xf>
    <xf numFmtId="169" fontId="0" fillId="0" borderId="5" xfId="0" applyNumberFormat="1" applyFont="1" applyBorder="1" applyAlignment="1">
      <alignment/>
    </xf>
    <xf numFmtId="169" fontId="0" fillId="0" borderId="6" xfId="0" applyNumberFormat="1" applyFont="1" applyBorder="1" applyAlignment="1">
      <alignment/>
    </xf>
    <xf numFmtId="169" fontId="0" fillId="0" borderId="7" xfId="0" applyNumberFormat="1" applyFont="1" applyBorder="1" applyAlignment="1">
      <alignment/>
    </xf>
    <xf numFmtId="169" fontId="0" fillId="0" borderId="8" xfId="0" applyNumberFormat="1" applyFont="1" applyBorder="1" applyAlignment="1">
      <alignment/>
    </xf>
    <xf numFmtId="39" fontId="0" fillId="0" borderId="0" xfId="0" applyNumberFormat="1" applyFont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169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5%20CON%20Q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2005%20Q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Q5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"/>
      <sheetName val="Qtr-N"/>
      <sheetName val="Fund"/>
      <sheetName val="BS"/>
      <sheetName val="2004"/>
      <sheetName val="SEP2000"/>
      <sheetName val="CON2000"/>
      <sheetName val="CON98"/>
      <sheetName val="Sheet3"/>
      <sheetName val="CJE"/>
      <sheetName val="P+L"/>
      <sheetName val="Sheet6"/>
      <sheetName val="Sale"/>
      <sheetName val="Sale-BS"/>
      <sheetName val="Sale-PL"/>
      <sheetName val="ppe04"/>
      <sheetName val="ppe03"/>
      <sheetName val="MI"/>
      <sheetName val="MASB 1999"/>
      <sheetName val="Results"/>
      <sheetName val="Sheet7"/>
      <sheetName val="Effect"/>
      <sheetName val="Disposal"/>
      <sheetName val="COI &amp; MI"/>
      <sheetName val="COI"/>
      <sheetName val="acquisition"/>
      <sheetName val="Aquisition 1"/>
      <sheetName val="Sheet5"/>
      <sheetName val="Sheet4"/>
      <sheetName val="Sheet1"/>
      <sheetName val="PPE"/>
      <sheetName val="Acq 2"/>
      <sheetName val="Amortisation of group land cost"/>
      <sheetName val="D tax_2001"/>
      <sheetName val="D tax_2002"/>
      <sheetName val="FA"/>
      <sheetName val="Fixed Asset"/>
      <sheetName val="minority interest"/>
    </sheetNames>
    <sheetDataSet>
      <sheetData sheetId="4">
        <row r="11">
          <cell r="X11">
            <v>70194275</v>
          </cell>
        </row>
        <row r="12">
          <cell r="X12">
            <v>75602881.8193</v>
          </cell>
        </row>
        <row r="18">
          <cell r="X18">
            <v>2438307.3907</v>
          </cell>
        </row>
        <row r="19">
          <cell r="X19">
            <v>3853222.04</v>
          </cell>
        </row>
        <row r="20">
          <cell r="X20">
            <v>132535</v>
          </cell>
        </row>
        <row r="25">
          <cell r="X25">
            <v>64959731.75</v>
          </cell>
        </row>
        <row r="26">
          <cell r="X26">
            <v>3551055</v>
          </cell>
        </row>
        <row r="31">
          <cell r="X31">
            <v>18894833.5</v>
          </cell>
        </row>
        <row r="35">
          <cell r="X35">
            <v>733381</v>
          </cell>
        </row>
        <row r="40">
          <cell r="X40">
            <v>921534</v>
          </cell>
        </row>
        <row r="41">
          <cell r="X41">
            <v>25722452</v>
          </cell>
        </row>
        <row r="42">
          <cell r="X42">
            <v>463112</v>
          </cell>
        </row>
        <row r="44">
          <cell r="X44">
            <v>38083892</v>
          </cell>
        </row>
        <row r="46">
          <cell r="X46">
            <v>1849781</v>
          </cell>
        </row>
        <row r="50">
          <cell r="X50">
            <v>0</v>
          </cell>
        </row>
        <row r="53">
          <cell r="X53">
            <v>2735278</v>
          </cell>
        </row>
        <row r="58">
          <cell r="X58">
            <v>0</v>
          </cell>
        </row>
        <row r="60">
          <cell r="X60">
            <v>223273</v>
          </cell>
        </row>
        <row r="61">
          <cell r="X61">
            <v>0</v>
          </cell>
        </row>
        <row r="62">
          <cell r="X62">
            <v>0</v>
          </cell>
        </row>
        <row r="63">
          <cell r="X63">
            <v>0</v>
          </cell>
        </row>
        <row r="131">
          <cell r="X131">
            <v>4932662.75</v>
          </cell>
        </row>
        <row r="136">
          <cell r="X136">
            <v>0</v>
          </cell>
        </row>
        <row r="137">
          <cell r="X137">
            <v>0</v>
          </cell>
        </row>
        <row r="138">
          <cell r="X138">
            <v>0</v>
          </cell>
        </row>
        <row r="139">
          <cell r="X139">
            <v>1268861.25</v>
          </cell>
        </row>
        <row r="141">
          <cell r="X141">
            <v>0</v>
          </cell>
        </row>
        <row r="142">
          <cell r="X142">
            <v>0</v>
          </cell>
        </row>
        <row r="143">
          <cell r="X143">
            <v>-25000</v>
          </cell>
        </row>
        <row r="144">
          <cell r="X144">
            <v>0</v>
          </cell>
        </row>
        <row r="145">
          <cell r="X145">
            <v>0</v>
          </cell>
        </row>
        <row r="148">
          <cell r="X148">
            <v>9467</v>
          </cell>
        </row>
        <row r="149">
          <cell r="X149">
            <v>-965427</v>
          </cell>
        </row>
        <row r="150">
          <cell r="X150">
            <v>0</v>
          </cell>
        </row>
        <row r="154">
          <cell r="X154">
            <v>-114664</v>
          </cell>
        </row>
        <row r="155">
          <cell r="X155">
            <v>-20130232</v>
          </cell>
        </row>
        <row r="156">
          <cell r="X156">
            <v>333233</v>
          </cell>
        </row>
        <row r="162">
          <cell r="X162">
            <v>11154</v>
          </cell>
        </row>
        <row r="172">
          <cell r="X172">
            <v>-9467</v>
          </cell>
        </row>
        <row r="173">
          <cell r="X173">
            <v>965427</v>
          </cell>
        </row>
        <row r="175">
          <cell r="X175">
            <v>-2073967</v>
          </cell>
        </row>
        <row r="181">
          <cell r="X181">
            <v>-3210615</v>
          </cell>
        </row>
        <row r="184">
          <cell r="X184">
            <v>0</v>
          </cell>
        </row>
        <row r="185">
          <cell r="X185">
            <v>25000</v>
          </cell>
        </row>
        <row r="186">
          <cell r="X186">
            <v>0</v>
          </cell>
        </row>
        <row r="187">
          <cell r="X187">
            <v>0</v>
          </cell>
        </row>
        <row r="188">
          <cell r="X188">
            <v>0</v>
          </cell>
        </row>
        <row r="189">
          <cell r="X189">
            <v>0</v>
          </cell>
        </row>
        <row r="191">
          <cell r="X191">
            <v>0</v>
          </cell>
        </row>
        <row r="198">
          <cell r="X198">
            <v>-187633</v>
          </cell>
        </row>
        <row r="202">
          <cell r="X202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-1516205</v>
          </cell>
        </row>
        <row r="211">
          <cell r="X211">
            <v>60216078</v>
          </cell>
        </row>
        <row r="217">
          <cell r="X217">
            <v>38083892</v>
          </cell>
        </row>
        <row r="219">
          <cell r="X219">
            <v>1849781</v>
          </cell>
        </row>
        <row r="221">
          <cell r="X221">
            <v>-405000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QTR"/>
      <sheetName val="YTD"/>
    </sheetNames>
    <sheetDataSet>
      <sheetData sheetId="1">
        <row r="13">
          <cell r="V13">
            <v>4999529</v>
          </cell>
        </row>
        <row r="24">
          <cell r="V24">
            <v>-2863302.75</v>
          </cell>
        </row>
        <row r="29">
          <cell r="V29">
            <v>7161</v>
          </cell>
        </row>
        <row r="39">
          <cell r="V39">
            <v>0</v>
          </cell>
        </row>
        <row r="41">
          <cell r="V41">
            <v>479632</v>
          </cell>
        </row>
        <row r="45">
          <cell r="V45">
            <v>-870709</v>
          </cell>
        </row>
        <row r="46">
          <cell r="V46">
            <v>0</v>
          </cell>
        </row>
        <row r="47">
          <cell r="V47">
            <v>-8610</v>
          </cell>
        </row>
        <row r="52">
          <cell r="V52">
            <v>-85624</v>
          </cell>
        </row>
        <row r="57">
          <cell r="V57">
            <v>-396703</v>
          </cell>
        </row>
        <row r="58">
          <cell r="V58">
            <v>48987</v>
          </cell>
        </row>
        <row r="59">
          <cell r="V59">
            <v>0</v>
          </cell>
        </row>
        <row r="60">
          <cell r="V60">
            <v>-963</v>
          </cell>
        </row>
      </sheetData>
      <sheetData sheetId="2">
        <row r="13">
          <cell r="V13">
            <v>13946637</v>
          </cell>
        </row>
        <row r="24">
          <cell r="V24">
            <v>-8153560.25</v>
          </cell>
        </row>
        <row r="29">
          <cell r="V29">
            <v>11558</v>
          </cell>
        </row>
        <row r="39">
          <cell r="V39">
            <v>0</v>
          </cell>
        </row>
        <row r="41">
          <cell r="V41">
            <v>1214057</v>
          </cell>
        </row>
        <row r="45">
          <cell r="V45">
            <v>-2048322</v>
          </cell>
        </row>
        <row r="46">
          <cell r="V46">
            <v>0</v>
          </cell>
        </row>
        <row r="47">
          <cell r="V47">
            <v>-25826</v>
          </cell>
        </row>
        <row r="52">
          <cell r="V52">
            <v>-161680</v>
          </cell>
        </row>
        <row r="57">
          <cell r="V57">
            <v>-1155165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3366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state"/>
      <sheetName val="Qtr"/>
      <sheetName val="M1"/>
      <sheetName val="M2"/>
      <sheetName val="M3"/>
      <sheetName val="forecast"/>
      <sheetName val="M1.1"/>
      <sheetName val="M2.1"/>
      <sheetName val="M3.1"/>
      <sheetName val="Sheet1"/>
      <sheetName val="PE"/>
      <sheetName val="tax"/>
    </sheetNames>
    <sheetDataSet>
      <sheetData sheetId="2">
        <row r="39">
          <cell r="V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B7" sqref="B7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2" ht="12.75">
      <c r="A2" s="4" t="s">
        <v>93</v>
      </c>
    </row>
    <row r="3" ht="12.75">
      <c r="A3" s="4" t="s">
        <v>25</v>
      </c>
    </row>
    <row r="4" ht="12.75">
      <c r="A4" s="4" t="s">
        <v>87</v>
      </c>
    </row>
    <row r="5" spans="7:8" ht="12.75">
      <c r="G5" s="28">
        <v>2005</v>
      </c>
      <c r="H5" s="29">
        <v>2004</v>
      </c>
    </row>
    <row r="7" spans="7:8" ht="12.75">
      <c r="G7" s="6" t="s">
        <v>9</v>
      </c>
      <c r="H7" s="6" t="s">
        <v>9</v>
      </c>
    </row>
    <row r="8" ht="12.75">
      <c r="A8" s="4" t="s">
        <v>26</v>
      </c>
    </row>
    <row r="10" spans="1:8" ht="12.75">
      <c r="A10" s="2" t="s">
        <v>17</v>
      </c>
      <c r="G10" s="2">
        <f>ROUND('[1]2004'!X131/1000,0)-2</f>
        <v>4931</v>
      </c>
      <c r="H10" s="2">
        <v>17580</v>
      </c>
    </row>
    <row r="11" ht="12.75">
      <c r="A11" s="2" t="s">
        <v>27</v>
      </c>
    </row>
    <row r="12" spans="2:8" ht="12.75">
      <c r="B12" s="2" t="s">
        <v>28</v>
      </c>
      <c r="G12" s="2">
        <f>ROUND(('[1]2004'!X136+'[1]2004'!X137+'[1]2004'!X139+'[1]2004'!X141+'[1]2004'!X143+'[1]2004'!X145)/1000,)</f>
        <v>1244</v>
      </c>
      <c r="H12" s="2">
        <v>1580</v>
      </c>
    </row>
    <row r="13" spans="2:8" ht="12.75">
      <c r="B13" s="2" t="s">
        <v>29</v>
      </c>
      <c r="G13" s="2">
        <f>ROUND(('[1]2004'!X138+'[1]2004'!X142+'[1]2004'!X144+'[1]2004'!X148+'[1]2004'!X149+'[1]2004'!X150)/1000,0)</f>
        <v>-956</v>
      </c>
      <c r="H13" s="2">
        <v>-10502</v>
      </c>
    </row>
    <row r="14" spans="7:8" ht="12.75">
      <c r="G14" s="15"/>
      <c r="H14" s="15"/>
    </row>
    <row r="15" spans="1:8" ht="12.75">
      <c r="A15" s="2" t="s">
        <v>30</v>
      </c>
      <c r="G15" s="2">
        <f>SUM(G10:G13)</f>
        <v>5219</v>
      </c>
      <c r="H15" s="2">
        <f>SUM(H10:H13)</f>
        <v>8658</v>
      </c>
    </row>
    <row r="16" spans="2:8" ht="12.75">
      <c r="B16" s="2" t="s">
        <v>31</v>
      </c>
      <c r="G16" s="2">
        <f>ROUND(('[1]2004'!X154+'[1]2004'!X155+'[1]2004'!X156+'[1]2004'!X162)/1000,0)</f>
        <v>-19901</v>
      </c>
      <c r="H16" s="2">
        <v>18700</v>
      </c>
    </row>
    <row r="17" spans="7:8" ht="12.75">
      <c r="G17" s="15"/>
      <c r="H17" s="15"/>
    </row>
    <row r="18" spans="1:8" ht="12.75">
      <c r="A18" s="2" t="s">
        <v>32</v>
      </c>
      <c r="G18" s="2">
        <f>SUM(G15:G16)</f>
        <v>-14682</v>
      </c>
      <c r="H18" s="2">
        <f>SUM(H15:H16)</f>
        <v>27358</v>
      </c>
    </row>
    <row r="19" spans="2:8" ht="12.75">
      <c r="B19" s="2" t="s">
        <v>29</v>
      </c>
      <c r="G19" s="2">
        <f>ROUND(('[1]2004'!X172+'[1]2004'!X173)/1000,0)</f>
        <v>956</v>
      </c>
      <c r="H19" s="2">
        <v>443</v>
      </c>
    </row>
    <row r="20" spans="2:8" ht="12.75">
      <c r="B20" s="2" t="s">
        <v>33</v>
      </c>
      <c r="G20" s="2">
        <f>ROUND('[1]2004'!X175/1000,0)+2</f>
        <v>-2072</v>
      </c>
      <c r="H20" s="2">
        <v>-1454</v>
      </c>
    </row>
    <row r="21" spans="7:8" ht="12.75">
      <c r="G21" s="15"/>
      <c r="H21" s="15"/>
    </row>
    <row r="22" spans="1:8" ht="12.75">
      <c r="A22" s="2" t="s">
        <v>34</v>
      </c>
      <c r="G22" s="2">
        <f>SUM(G18:G20)</f>
        <v>-15798</v>
      </c>
      <c r="H22" s="2">
        <f>SUM(H18:H20)</f>
        <v>26347</v>
      </c>
    </row>
    <row r="24" spans="1:8" ht="12.75">
      <c r="A24" s="4" t="s">
        <v>35</v>
      </c>
      <c r="G24" s="2">
        <f>ROUND(('[1]2004'!X181+'[1]2004'!X184+'[1]2004'!X185+'[1]2004'!X186+'[1]2004'!X187+'[1]2004'!X188+'[1]2004'!X189+'[1]2004'!X191)/1000,0)</f>
        <v>-3186</v>
      </c>
      <c r="H24" s="2">
        <v>7111</v>
      </c>
    </row>
    <row r="26" spans="1:8" ht="12.75">
      <c r="A26" s="4" t="s">
        <v>36</v>
      </c>
      <c r="G26" s="2">
        <f>ROUND(('[1]2004'!X198+'[1]2004'!X202+'[1]2004'!X204+'[1]2004'!X205+'[1]2004'!X206)/1000,0)+1</f>
        <v>-1703</v>
      </c>
      <c r="H26" s="2">
        <v>-1730</v>
      </c>
    </row>
    <row r="27" spans="7:8" ht="12.75">
      <c r="G27" s="15"/>
      <c r="H27" s="15"/>
    </row>
    <row r="28" spans="1:8" ht="12.75">
      <c r="A28" s="2" t="s">
        <v>81</v>
      </c>
      <c r="G28" s="16">
        <f>SUM(G22:G26)</f>
        <v>-20687</v>
      </c>
      <c r="H28" s="16">
        <f>SUM(H22:H26)</f>
        <v>31728</v>
      </c>
    </row>
    <row r="30" spans="1:8" ht="12.75">
      <c r="A30" s="4" t="s">
        <v>37</v>
      </c>
      <c r="G30" s="2">
        <f>ROUND('[1]2004'!X211/1000,0)</f>
        <v>60216</v>
      </c>
      <c r="H30" s="2">
        <v>2325</v>
      </c>
    </row>
    <row r="32" spans="1:8" ht="13.5" thickBot="1">
      <c r="A32" s="4" t="s">
        <v>38</v>
      </c>
      <c r="G32" s="17">
        <f>SUM(G28:G30)</f>
        <v>39529</v>
      </c>
      <c r="H32" s="17">
        <f>SUM(H28:H30)</f>
        <v>34053</v>
      </c>
    </row>
    <row r="33" ht="13.5" thickTop="1"/>
    <row r="35" spans="1:8" ht="12.75">
      <c r="A35" s="2" t="s">
        <v>39</v>
      </c>
      <c r="G35" s="2">
        <f>ROUND('[1]2004'!X217/1000,0)</f>
        <v>38084</v>
      </c>
      <c r="H35" s="2">
        <v>33733</v>
      </c>
    </row>
    <row r="36" spans="1:8" ht="12.75">
      <c r="A36" s="2" t="s">
        <v>40</v>
      </c>
      <c r="G36" s="15">
        <f>ROUND('[1]2004'!X219/1000,0)</f>
        <v>1850</v>
      </c>
      <c r="H36" s="15">
        <v>525</v>
      </c>
    </row>
    <row r="37" spans="7:8" ht="12.75">
      <c r="G37" s="2">
        <f>SUM(G35:G36)</f>
        <v>39934</v>
      </c>
      <c r="H37" s="2">
        <f>SUM(H35:H36)</f>
        <v>34258</v>
      </c>
    </row>
    <row r="38" spans="1:8" ht="12.75">
      <c r="A38" s="2" t="s">
        <v>41</v>
      </c>
      <c r="G38" s="2">
        <f>ROUND('[1]2004'!X221/1000,0)</f>
        <v>-405</v>
      </c>
      <c r="H38" s="2">
        <v>-205</v>
      </c>
    </row>
    <row r="39" spans="7:8" ht="13.5" thickBot="1">
      <c r="G39" s="17">
        <f>SUM(G37:G38)</f>
        <v>39529</v>
      </c>
      <c r="H39" s="17">
        <f>SUM(H37:H38)</f>
        <v>34053</v>
      </c>
    </row>
    <row r="40" ht="13.5" thickTop="1"/>
    <row r="42" ht="12.75">
      <c r="A42" s="4" t="s">
        <v>24</v>
      </c>
    </row>
    <row r="43" ht="12.75">
      <c r="A43" s="4" t="s">
        <v>85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workbookViewId="0" topLeftCell="A1">
      <pane xSplit="7" ySplit="7" topLeftCell="H8" activePane="bottomRight" state="frozen"/>
      <selection pane="topLeft" activeCell="A1" sqref="A1"/>
      <selection pane="topRight" activeCell="H1" sqref="H1"/>
      <selection pane="bottomLeft" activeCell="A8" sqref="A8"/>
      <selection pane="bottomRight" activeCell="A1" sqref="A1:E1"/>
    </sheetView>
  </sheetViews>
  <sheetFormatPr defaultColWidth="10.33203125" defaultRowHeight="12.75"/>
  <cols>
    <col min="1" max="2" width="2" style="0" customWidth="1"/>
    <col min="8" max="9" width="14.83203125" style="0" customWidth="1"/>
  </cols>
  <sheetData>
    <row r="1" spans="1:9" ht="12.75">
      <c r="A1" s="4" t="s">
        <v>93</v>
      </c>
      <c r="B1" s="2"/>
      <c r="C1" s="2"/>
      <c r="D1" s="2"/>
      <c r="E1" s="2"/>
      <c r="F1" s="2"/>
      <c r="G1" s="2"/>
      <c r="H1" s="2"/>
      <c r="I1" s="2"/>
    </row>
    <row r="2" spans="1:9" ht="12.75">
      <c r="A2" s="4" t="s">
        <v>42</v>
      </c>
      <c r="B2" s="2"/>
      <c r="C2" s="2"/>
      <c r="D2" s="2"/>
      <c r="E2" s="2"/>
      <c r="F2" s="2"/>
      <c r="G2" s="2"/>
      <c r="H2" s="8"/>
      <c r="I2" s="8"/>
    </row>
    <row r="3" spans="1:7" ht="12.75">
      <c r="A3" s="2"/>
      <c r="B3" s="2"/>
      <c r="C3" s="2"/>
      <c r="D3" s="2"/>
      <c r="E3" s="2"/>
      <c r="F3" s="2"/>
      <c r="G3" s="2"/>
    </row>
    <row r="4" spans="1:9" ht="12.75">
      <c r="A4" s="2"/>
      <c r="B4" s="2"/>
      <c r="C4" s="2"/>
      <c r="D4" s="2"/>
      <c r="E4" s="2"/>
      <c r="F4" s="2"/>
      <c r="G4" s="2"/>
      <c r="H4" s="6" t="s">
        <v>43</v>
      </c>
      <c r="I4" s="6" t="s">
        <v>43</v>
      </c>
    </row>
    <row r="5" spans="1:9" ht="12.75">
      <c r="A5" s="4"/>
      <c r="B5" s="2"/>
      <c r="C5" s="2"/>
      <c r="D5" s="2"/>
      <c r="E5" s="2"/>
      <c r="F5" s="2"/>
      <c r="G5" s="2"/>
      <c r="H5" s="9" t="s">
        <v>88</v>
      </c>
      <c r="I5" s="9" t="s">
        <v>82</v>
      </c>
    </row>
    <row r="6" spans="1:9" ht="12.75">
      <c r="A6" s="4"/>
      <c r="B6" s="2"/>
      <c r="C6" s="2"/>
      <c r="D6" s="2"/>
      <c r="E6" s="2"/>
      <c r="F6" s="2"/>
      <c r="G6" s="2"/>
      <c r="H6" s="2"/>
      <c r="I6" s="2"/>
    </row>
    <row r="7" spans="1:9" ht="12.75">
      <c r="A7" s="4"/>
      <c r="B7" s="2"/>
      <c r="C7" s="2"/>
      <c r="D7" s="2"/>
      <c r="E7" s="2"/>
      <c r="F7" s="2"/>
      <c r="G7" s="2"/>
      <c r="H7" s="6" t="s">
        <v>44</v>
      </c>
      <c r="I7" s="6" t="s">
        <v>44</v>
      </c>
    </row>
    <row r="8" spans="1:9" ht="12.75">
      <c r="A8" s="4"/>
      <c r="B8" s="2"/>
      <c r="C8" s="2"/>
      <c r="D8" s="2"/>
      <c r="E8" s="2"/>
      <c r="F8" s="2"/>
      <c r="G8" s="2"/>
      <c r="H8" s="2"/>
      <c r="I8" s="2"/>
    </row>
    <row r="9" spans="1:9" ht="12.75">
      <c r="A9" s="4"/>
      <c r="B9" s="2"/>
      <c r="C9" s="2"/>
      <c r="D9" s="2"/>
      <c r="E9" s="2"/>
      <c r="F9" s="2"/>
      <c r="G9" s="2"/>
      <c r="H9" s="2"/>
      <c r="I9" s="2"/>
    </row>
    <row r="10" spans="1:9" ht="12.75">
      <c r="A10" s="4" t="s">
        <v>45</v>
      </c>
      <c r="B10" s="2"/>
      <c r="C10" s="2"/>
      <c r="D10" s="2"/>
      <c r="E10" s="2"/>
      <c r="F10" s="2"/>
      <c r="G10" s="2"/>
      <c r="H10" s="2">
        <f>ROUND('[1]2004'!X25/1000,0)</f>
        <v>64960</v>
      </c>
      <c r="I10" s="2">
        <v>63017</v>
      </c>
    </row>
    <row r="11" spans="1:9" ht="12.75">
      <c r="A11" s="4"/>
      <c r="B11" s="2"/>
      <c r="C11" s="2"/>
      <c r="D11" s="2"/>
      <c r="E11" s="2"/>
      <c r="F11" s="2"/>
      <c r="G11" s="2"/>
      <c r="H11" s="2"/>
      <c r="I11" s="2"/>
    </row>
    <row r="12" spans="1:9" ht="12.75">
      <c r="A12" s="4" t="s">
        <v>46</v>
      </c>
      <c r="B12" s="2"/>
      <c r="C12" s="2"/>
      <c r="D12" s="2"/>
      <c r="E12" s="2"/>
      <c r="F12" s="2"/>
      <c r="G12" s="2"/>
      <c r="H12" s="2">
        <f>ROUND('[1]2004'!X26/1000,0)</f>
        <v>3551</v>
      </c>
      <c r="I12" s="2">
        <v>3551</v>
      </c>
    </row>
    <row r="13" spans="1:9" ht="12.75">
      <c r="A13" s="4"/>
      <c r="B13" s="2"/>
      <c r="C13" s="2"/>
      <c r="D13" s="2"/>
      <c r="E13" s="2"/>
      <c r="F13" s="2"/>
      <c r="G13" s="2"/>
      <c r="H13" s="2"/>
      <c r="I13" s="2"/>
    </row>
    <row r="14" spans="1:9" ht="12.75">
      <c r="A14" s="4" t="s">
        <v>47</v>
      </c>
      <c r="B14" s="2"/>
      <c r="C14" s="2"/>
      <c r="D14" s="2"/>
      <c r="E14" s="2"/>
      <c r="F14" s="2"/>
      <c r="G14" s="2"/>
      <c r="H14" s="2">
        <f>ROUND('[1]2004'!X31/1000,0)</f>
        <v>18895</v>
      </c>
      <c r="I14" s="2">
        <v>18895</v>
      </c>
    </row>
    <row r="15" spans="1:9" ht="12.75">
      <c r="A15" s="4"/>
      <c r="B15" s="2"/>
      <c r="C15" s="2"/>
      <c r="D15" s="2"/>
      <c r="E15" s="2"/>
      <c r="F15" s="2"/>
      <c r="G15" s="2"/>
      <c r="H15" s="2"/>
      <c r="I15" s="2"/>
    </row>
    <row r="16" spans="1:9" ht="12.75">
      <c r="A16" s="4" t="s">
        <v>48</v>
      </c>
      <c r="B16" s="2"/>
      <c r="C16" s="2"/>
      <c r="D16" s="2"/>
      <c r="E16" s="2"/>
      <c r="F16" s="2"/>
      <c r="G16" s="2"/>
      <c r="H16" s="2"/>
      <c r="I16" s="2"/>
    </row>
    <row r="17" spans="1:9" ht="12.75">
      <c r="A17" s="4"/>
      <c r="B17" s="18" t="s">
        <v>49</v>
      </c>
      <c r="C17" s="2"/>
      <c r="D17" s="2"/>
      <c r="E17" s="2"/>
      <c r="F17" s="2"/>
      <c r="G17" s="2"/>
      <c r="H17" s="19">
        <f>ROUND('[1]2004'!X35/1000,0)</f>
        <v>733</v>
      </c>
      <c r="I17" s="20">
        <v>618</v>
      </c>
    </row>
    <row r="18" spans="1:9" ht="12.75">
      <c r="A18" s="4"/>
      <c r="B18" s="18" t="s">
        <v>92</v>
      </c>
      <c r="C18" s="2"/>
      <c r="D18" s="2"/>
      <c r="E18" s="2"/>
      <c r="F18" s="2"/>
      <c r="G18" s="2"/>
      <c r="H18" s="21">
        <f>ROUND(('[1]2004'!X40+'[1]2004'!X41)/1000,0)-1</f>
        <v>26643</v>
      </c>
      <c r="I18" s="22">
        <v>6526</v>
      </c>
    </row>
    <row r="19" spans="1:9" ht="12.75">
      <c r="A19" s="4"/>
      <c r="B19" s="18" t="s">
        <v>50</v>
      </c>
      <c r="C19" s="2"/>
      <c r="D19" s="2"/>
      <c r="E19" s="2"/>
      <c r="F19" s="2"/>
      <c r="G19" s="2"/>
      <c r="H19" s="21">
        <f>ROUND('[1]2004'!X42/1000,0)+1</f>
        <v>464</v>
      </c>
      <c r="I19" s="22">
        <v>0</v>
      </c>
    </row>
    <row r="20" spans="1:9" ht="12.75">
      <c r="A20" s="4"/>
      <c r="B20" s="18" t="s">
        <v>51</v>
      </c>
      <c r="C20" s="2"/>
      <c r="D20" s="2"/>
      <c r="E20" s="2"/>
      <c r="F20" s="2"/>
      <c r="G20" s="2"/>
      <c r="H20" s="21">
        <f>ROUND('[1]2004'!X44/1000,0)</f>
        <v>38084</v>
      </c>
      <c r="I20" s="22">
        <v>58220</v>
      </c>
    </row>
    <row r="21" spans="1:9" ht="12.75">
      <c r="A21" s="4"/>
      <c r="B21" s="18" t="s">
        <v>40</v>
      </c>
      <c r="C21" s="2"/>
      <c r="D21" s="2"/>
      <c r="E21" s="2"/>
      <c r="F21" s="2"/>
      <c r="G21" s="2"/>
      <c r="H21" s="21">
        <f>ROUND('[1]2004'!X46/1000,0)</f>
        <v>1850</v>
      </c>
      <c r="I21" s="22">
        <v>2401</v>
      </c>
    </row>
    <row r="22" spans="1:9" ht="12.75">
      <c r="A22" s="4"/>
      <c r="B22" s="18"/>
      <c r="C22" s="2"/>
      <c r="D22" s="2"/>
      <c r="E22" s="2"/>
      <c r="F22" s="2"/>
      <c r="G22" s="2"/>
      <c r="H22" s="23">
        <f>SUM(H17:H21)</f>
        <v>67774</v>
      </c>
      <c r="I22" s="24">
        <f>SUM(I17:I21)</f>
        <v>67765</v>
      </c>
    </row>
    <row r="23" spans="1:9" ht="12.75">
      <c r="A23" s="4"/>
      <c r="B23" s="18"/>
      <c r="C23" s="2"/>
      <c r="D23" s="2"/>
      <c r="E23" s="2"/>
      <c r="F23" s="2"/>
      <c r="G23" s="2"/>
      <c r="H23" s="21"/>
      <c r="I23" s="22"/>
    </row>
    <row r="24" spans="1:9" ht="12.75">
      <c r="A24" s="4" t="s">
        <v>52</v>
      </c>
      <c r="B24" s="2"/>
      <c r="C24" s="2"/>
      <c r="D24" s="2"/>
      <c r="E24" s="2"/>
      <c r="F24" s="2"/>
      <c r="G24" s="2"/>
      <c r="H24" s="21"/>
      <c r="I24" s="22"/>
    </row>
    <row r="25" spans="1:9" ht="12.75">
      <c r="A25" s="4"/>
      <c r="B25" s="18" t="s">
        <v>53</v>
      </c>
      <c r="C25" s="2"/>
      <c r="D25" s="2"/>
      <c r="E25" s="2"/>
      <c r="F25" s="2"/>
      <c r="G25" s="2"/>
      <c r="H25" s="21">
        <f>ROUND(('[1]2004'!X50+'[1]2004'!X53+'[1]2004'!X58+'[1]2004'!X63)/1000,0)</f>
        <v>2735</v>
      </c>
      <c r="I25" s="22">
        <v>2402</v>
      </c>
    </row>
    <row r="26" spans="1:9" ht="12.75">
      <c r="A26" s="4"/>
      <c r="B26" s="18" t="s">
        <v>54</v>
      </c>
      <c r="C26" s="2"/>
      <c r="D26" s="2"/>
      <c r="E26" s="2"/>
      <c r="F26" s="2"/>
      <c r="G26" s="2"/>
      <c r="H26" s="21">
        <f>ROUND('[1]2004'!X60/1000,0)</f>
        <v>223</v>
      </c>
      <c r="I26" s="22">
        <v>226</v>
      </c>
    </row>
    <row r="27" spans="1:9" ht="12.75">
      <c r="A27" s="4"/>
      <c r="B27" s="18" t="s">
        <v>33</v>
      </c>
      <c r="C27" s="2"/>
      <c r="D27" s="2"/>
      <c r="E27" s="2"/>
      <c r="F27" s="2"/>
      <c r="G27" s="2"/>
      <c r="H27" s="21">
        <f>ROUND('[1]2004'!X62/1000,0)</f>
        <v>0</v>
      </c>
      <c r="I27" s="22">
        <v>456</v>
      </c>
    </row>
    <row r="28" spans="1:9" ht="12.75" hidden="1">
      <c r="A28" s="4"/>
      <c r="B28" s="18" t="s">
        <v>55</v>
      </c>
      <c r="C28" s="2"/>
      <c r="D28" s="2"/>
      <c r="E28" s="2"/>
      <c r="F28" s="2"/>
      <c r="G28" s="2"/>
      <c r="H28" s="21">
        <f>ROUND('[1]2004'!X61/1000,0)</f>
        <v>0</v>
      </c>
      <c r="I28" s="22">
        <v>0</v>
      </c>
    </row>
    <row r="29" spans="1:9" ht="12.75">
      <c r="A29" s="4"/>
      <c r="B29" s="2"/>
      <c r="C29" s="2"/>
      <c r="D29" s="2"/>
      <c r="E29" s="2"/>
      <c r="F29" s="2"/>
      <c r="G29" s="2"/>
      <c r="H29" s="23">
        <f>SUM(H25:H28)</f>
        <v>2958</v>
      </c>
      <c r="I29" s="24">
        <f>SUM(I25:I28)</f>
        <v>3084</v>
      </c>
    </row>
    <row r="30" spans="1:9" ht="12.75">
      <c r="A30" s="4"/>
      <c r="B30" s="2"/>
      <c r="C30" s="2"/>
      <c r="D30" s="2"/>
      <c r="E30" s="2"/>
      <c r="F30" s="2"/>
      <c r="G30" s="2"/>
      <c r="H30" s="2"/>
      <c r="I30" s="2"/>
    </row>
    <row r="31" spans="1:9" ht="12.75">
      <c r="A31" s="4" t="s">
        <v>80</v>
      </c>
      <c r="B31" s="2"/>
      <c r="C31" s="2"/>
      <c r="D31" s="2"/>
      <c r="E31" s="2"/>
      <c r="F31" s="2"/>
      <c r="G31" s="2"/>
      <c r="H31" s="2">
        <f>H22-H29</f>
        <v>64816</v>
      </c>
      <c r="I31" s="2">
        <f>I22-I29</f>
        <v>64681</v>
      </c>
    </row>
    <row r="32" spans="1:9" ht="12.75">
      <c r="A32" s="4"/>
      <c r="B32" s="2"/>
      <c r="C32" s="2"/>
      <c r="D32" s="2"/>
      <c r="E32" s="2"/>
      <c r="F32" s="2"/>
      <c r="G32" s="2"/>
      <c r="H32" s="2"/>
      <c r="I32" s="2"/>
    </row>
    <row r="33" spans="1:9" ht="13.5" thickBot="1">
      <c r="A33" s="4"/>
      <c r="B33" s="2"/>
      <c r="C33" s="2"/>
      <c r="D33" s="2"/>
      <c r="E33" s="2"/>
      <c r="F33" s="2"/>
      <c r="G33" s="2"/>
      <c r="H33" s="17">
        <f>H10+H12+H14+H31</f>
        <v>152222</v>
      </c>
      <c r="I33" s="17">
        <f>I10+I12+I14+I31</f>
        <v>150144</v>
      </c>
    </row>
    <row r="34" spans="1:9" ht="13.5" thickTop="1">
      <c r="A34" s="4"/>
      <c r="B34" s="2"/>
      <c r="C34" s="2"/>
      <c r="D34" s="2"/>
      <c r="E34" s="2"/>
      <c r="F34" s="2"/>
      <c r="G34" s="2"/>
      <c r="H34" s="16"/>
      <c r="I34" s="16"/>
    </row>
    <row r="35" spans="1:9" ht="12.75">
      <c r="A35" s="4"/>
      <c r="B35" s="2"/>
      <c r="C35" s="2"/>
      <c r="D35" s="2"/>
      <c r="E35" s="2"/>
      <c r="F35" s="2"/>
      <c r="G35" s="2"/>
      <c r="H35" s="2"/>
      <c r="I35" s="2"/>
    </row>
    <row r="36" spans="1:9" ht="12.75">
      <c r="A36" s="4" t="s">
        <v>56</v>
      </c>
      <c r="B36" s="2"/>
      <c r="C36" s="2"/>
      <c r="D36" s="2"/>
      <c r="E36" s="2"/>
      <c r="F36" s="2"/>
      <c r="G36" s="2"/>
      <c r="H36" s="2"/>
      <c r="I36" s="2"/>
    </row>
    <row r="37" spans="1:9" ht="12.75">
      <c r="A37" s="4"/>
      <c r="B37" s="2" t="s">
        <v>57</v>
      </c>
      <c r="C37" s="2"/>
      <c r="D37" s="2"/>
      <c r="E37" s="2"/>
      <c r="F37" s="2"/>
      <c r="G37" s="2"/>
      <c r="H37" s="16">
        <f>ROUND('[1]2004'!X11/1000,0)</f>
        <v>70194</v>
      </c>
      <c r="I37" s="2">
        <v>70194</v>
      </c>
    </row>
    <row r="38" spans="1:9" ht="12.75">
      <c r="A38" s="4"/>
      <c r="B38" s="2" t="s">
        <v>58</v>
      </c>
      <c r="C38" s="2"/>
      <c r="D38" s="2"/>
      <c r="E38" s="2"/>
      <c r="F38" s="2"/>
      <c r="G38" s="2"/>
      <c r="H38" s="15">
        <f>ROUND('[1]2004'!X12/1000,0)</f>
        <v>75603</v>
      </c>
      <c r="I38" s="15">
        <v>73500</v>
      </c>
    </row>
    <row r="39" spans="1:9" ht="12.75">
      <c r="A39" s="4"/>
      <c r="B39" s="2"/>
      <c r="C39" s="2"/>
      <c r="D39" s="2"/>
      <c r="E39" s="2"/>
      <c r="F39" s="2"/>
      <c r="G39" s="2"/>
      <c r="H39" s="2">
        <f>SUM(H37:H38)</f>
        <v>145797</v>
      </c>
      <c r="I39" s="2">
        <f>SUM(I37:I38)</f>
        <v>143694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 t="s">
        <v>59</v>
      </c>
      <c r="B41" s="2"/>
      <c r="C41" s="2"/>
      <c r="D41" s="2"/>
      <c r="E41" s="2"/>
      <c r="F41" s="2"/>
      <c r="G41" s="2"/>
      <c r="H41" s="2">
        <f>ROUND('[1]2004'!X18/1000,0)+1</f>
        <v>2439</v>
      </c>
      <c r="I41" s="2">
        <v>2280</v>
      </c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  <row r="43" spans="1:9" ht="12.75">
      <c r="A43" s="4" t="s">
        <v>60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4"/>
      <c r="B44" s="2" t="s">
        <v>61</v>
      </c>
      <c r="C44" s="2"/>
      <c r="D44" s="2"/>
      <c r="E44" s="2"/>
      <c r="F44" s="2"/>
      <c r="G44" s="2"/>
      <c r="H44" s="2">
        <f>ROUND('[1]2004'!X19/1000,0)</f>
        <v>3853</v>
      </c>
      <c r="I44" s="2">
        <v>3853</v>
      </c>
    </row>
    <row r="45" spans="1:9" ht="12.75">
      <c r="A45" s="4"/>
      <c r="B45" s="18" t="s">
        <v>54</v>
      </c>
      <c r="C45" s="2"/>
      <c r="D45" s="2"/>
      <c r="E45" s="2"/>
      <c r="F45" s="2"/>
      <c r="G45" s="2"/>
      <c r="H45" s="16">
        <f>ROUND('[1]2004'!X20/1000,0)</f>
        <v>133</v>
      </c>
      <c r="I45" s="16">
        <v>317</v>
      </c>
    </row>
    <row r="46" spans="1:9" ht="12.75">
      <c r="A46" s="4"/>
      <c r="B46" s="2"/>
      <c r="C46" s="2"/>
      <c r="D46" s="2"/>
      <c r="E46" s="2"/>
      <c r="F46" s="2"/>
      <c r="G46" s="2"/>
      <c r="H46" s="2"/>
      <c r="I46" s="2"/>
    </row>
    <row r="47" spans="1:9" ht="13.5" thickBot="1">
      <c r="A47" s="4"/>
      <c r="B47" s="2"/>
      <c r="C47" s="2"/>
      <c r="D47" s="2"/>
      <c r="E47" s="2"/>
      <c r="F47" s="2"/>
      <c r="G47" s="2"/>
      <c r="H47" s="17">
        <f>SUM(H39:H46)</f>
        <v>152222</v>
      </c>
      <c r="I47" s="17">
        <f>SUM(I39:I46)</f>
        <v>150144</v>
      </c>
    </row>
    <row r="48" spans="1:9" ht="13.5" thickTop="1">
      <c r="A48" s="4"/>
      <c r="B48" s="2"/>
      <c r="C48" s="2"/>
      <c r="D48" s="2"/>
      <c r="E48" s="2"/>
      <c r="F48" s="2"/>
      <c r="G48" s="2"/>
      <c r="H48" s="2"/>
      <c r="I48" s="2"/>
    </row>
    <row r="49" spans="1:9" ht="12.75">
      <c r="A49" s="4" t="s">
        <v>62</v>
      </c>
      <c r="B49" s="2"/>
      <c r="C49" s="2"/>
      <c r="D49" s="2"/>
      <c r="E49" s="2"/>
      <c r="F49" s="2"/>
      <c r="G49" s="2"/>
      <c r="H49" s="25">
        <f>(H39-H14)/H37</f>
        <v>1.8078753169786592</v>
      </c>
      <c r="I49" s="25">
        <f>(I39-I14)/I37</f>
        <v>1.7779154913525372</v>
      </c>
    </row>
    <row r="50" spans="1:9" ht="12.75">
      <c r="A50" s="4"/>
      <c r="B50" s="2"/>
      <c r="C50" s="2"/>
      <c r="D50" s="2"/>
      <c r="E50" s="2"/>
      <c r="F50" s="2"/>
      <c r="G50" s="2"/>
      <c r="H50" s="2"/>
      <c r="I50" s="2"/>
    </row>
    <row r="52" ht="12.75">
      <c r="A52" s="4" t="s">
        <v>24</v>
      </c>
    </row>
    <row r="53" ht="12.75">
      <c r="A53" s="4" t="s">
        <v>85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workbookViewId="0" topLeftCell="A13">
      <selection activeCell="A10" sqref="A10:IV10"/>
    </sheetView>
  </sheetViews>
  <sheetFormatPr defaultColWidth="9.33203125" defaultRowHeight="12.75"/>
  <cols>
    <col min="1" max="1" width="2.83203125" style="3" customWidth="1"/>
    <col min="2" max="6" width="8.83203125" style="3" customWidth="1"/>
    <col min="7" max="10" width="13.83203125" style="3" customWidth="1"/>
    <col min="11" max="16384" width="8.83203125" style="3" customWidth="1"/>
  </cols>
  <sheetData>
    <row r="1" spans="1:10" ht="12.75">
      <c r="A1" s="1"/>
      <c r="B1" s="4" t="s">
        <v>93</v>
      </c>
      <c r="G1" s="2"/>
      <c r="H1" s="2"/>
      <c r="I1" s="2"/>
      <c r="J1" s="2"/>
    </row>
    <row r="2" spans="1:10" ht="12.7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</row>
    <row r="3" spans="1:10" ht="12.75">
      <c r="A3" s="1"/>
      <c r="B3" s="4" t="s">
        <v>89</v>
      </c>
      <c r="C3" s="2"/>
      <c r="D3" s="2"/>
      <c r="E3" s="2"/>
      <c r="F3" s="2"/>
      <c r="G3" s="2"/>
      <c r="H3" s="2"/>
      <c r="I3" s="2"/>
      <c r="J3" s="2"/>
    </row>
    <row r="4" spans="1:10" ht="12.75">
      <c r="A4" s="1"/>
      <c r="B4" s="4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4"/>
      <c r="C5" s="2"/>
      <c r="D5" s="2"/>
      <c r="E5" s="2"/>
      <c r="F5" s="2"/>
      <c r="G5" s="2"/>
      <c r="H5" s="2"/>
      <c r="I5" s="2"/>
      <c r="J5" s="2"/>
    </row>
    <row r="6" spans="1:10" ht="12.75">
      <c r="A6" s="1"/>
      <c r="B6" s="4"/>
      <c r="C6" s="2"/>
      <c r="D6" s="2"/>
      <c r="E6" s="2"/>
      <c r="F6" s="2"/>
      <c r="G6" s="4"/>
      <c r="H6" s="4"/>
      <c r="I6" s="4"/>
      <c r="J6" s="4"/>
    </row>
    <row r="7" spans="1:10" ht="12.75">
      <c r="A7" s="1"/>
      <c r="B7" s="4"/>
      <c r="C7" s="2"/>
      <c r="D7" s="2"/>
      <c r="E7" s="2"/>
      <c r="F7" s="2"/>
      <c r="G7" s="5" t="s">
        <v>1</v>
      </c>
      <c r="H7" s="5"/>
      <c r="I7" s="5" t="s">
        <v>2</v>
      </c>
      <c r="J7" s="5"/>
    </row>
    <row r="8" spans="1:10" ht="12.75">
      <c r="A8" s="1"/>
      <c r="B8" s="4"/>
      <c r="C8" s="2"/>
      <c r="D8" s="2"/>
      <c r="E8" s="2"/>
      <c r="F8" s="2"/>
      <c r="G8" s="6"/>
      <c r="H8" s="4"/>
      <c r="I8" s="6"/>
      <c r="J8" s="4"/>
    </row>
    <row r="9" spans="1:10" ht="12.75">
      <c r="A9" s="1"/>
      <c r="B9" s="4"/>
      <c r="C9" s="2"/>
      <c r="D9" s="2"/>
      <c r="E9" s="2"/>
      <c r="F9" s="2"/>
      <c r="G9" s="4"/>
      <c r="H9" s="4"/>
      <c r="I9" s="4"/>
      <c r="J9" s="4"/>
    </row>
    <row r="10" spans="1:10" ht="12.75">
      <c r="A10" s="1"/>
      <c r="B10" s="4"/>
      <c r="C10" s="2"/>
      <c r="D10" s="2"/>
      <c r="E10" s="2"/>
      <c r="F10" s="2"/>
      <c r="G10" s="4"/>
      <c r="H10" s="6" t="s">
        <v>3</v>
      </c>
      <c r="I10" s="4"/>
      <c r="J10" s="6" t="s">
        <v>3</v>
      </c>
    </row>
    <row r="11" spans="1:10" ht="12.75">
      <c r="A11" s="1"/>
      <c r="B11" s="7"/>
      <c r="C11" s="8"/>
      <c r="D11" s="8"/>
      <c r="E11" s="8"/>
      <c r="F11" s="6"/>
      <c r="G11" s="6" t="s">
        <v>4</v>
      </c>
      <c r="H11" s="6" t="s">
        <v>5</v>
      </c>
      <c r="I11" s="6" t="s">
        <v>4</v>
      </c>
      <c r="J11" s="6" t="s">
        <v>5</v>
      </c>
    </row>
    <row r="12" spans="1:10" ht="12.75">
      <c r="A12" s="1"/>
      <c r="B12" s="2"/>
      <c r="C12" s="2"/>
      <c r="D12" s="2"/>
      <c r="E12" s="2"/>
      <c r="F12" s="2"/>
      <c r="G12" s="6" t="s">
        <v>6</v>
      </c>
      <c r="H12" s="6" t="s">
        <v>6</v>
      </c>
      <c r="I12" s="6" t="s">
        <v>7</v>
      </c>
      <c r="J12" s="6" t="s">
        <v>8</v>
      </c>
    </row>
    <row r="13" spans="1:10" ht="12.75">
      <c r="A13" s="1"/>
      <c r="B13" s="2"/>
      <c r="C13" s="2"/>
      <c r="D13" s="2"/>
      <c r="E13" s="2"/>
      <c r="F13" s="2"/>
      <c r="G13" s="9" t="s">
        <v>88</v>
      </c>
      <c r="H13" s="9" t="s">
        <v>90</v>
      </c>
      <c r="I13" s="9" t="s">
        <v>88</v>
      </c>
      <c r="J13" s="9" t="s">
        <v>90</v>
      </c>
    </row>
    <row r="14" spans="1:10" ht="12.75">
      <c r="A14" s="1"/>
      <c r="B14" s="2"/>
      <c r="C14" s="2"/>
      <c r="D14" s="2"/>
      <c r="E14" s="2"/>
      <c r="F14" s="2"/>
      <c r="G14" s="10"/>
      <c r="H14" s="10"/>
      <c r="I14" s="10"/>
      <c r="J14" s="9"/>
    </row>
    <row r="15" spans="1:10" ht="12.75">
      <c r="A15" s="1"/>
      <c r="B15" s="2"/>
      <c r="C15" s="2"/>
      <c r="D15" s="2"/>
      <c r="E15" s="2"/>
      <c r="F15" s="2"/>
      <c r="G15" s="30" t="s">
        <v>9</v>
      </c>
      <c r="H15" s="6" t="s">
        <v>10</v>
      </c>
      <c r="I15" s="6" t="s">
        <v>9</v>
      </c>
      <c r="J15" s="6" t="s">
        <v>9</v>
      </c>
    </row>
    <row r="17" spans="2:10" ht="12.75">
      <c r="B17" s="3" t="s">
        <v>11</v>
      </c>
      <c r="G17" s="3">
        <f>ROUND('[2]QTR'!V13/1000,0)</f>
        <v>5000</v>
      </c>
      <c r="H17" s="3">
        <v>5681</v>
      </c>
      <c r="I17" s="3">
        <f>ROUND('[2]YTD'!V13/1000,0)</f>
        <v>13947</v>
      </c>
      <c r="J17" s="3">
        <v>26915</v>
      </c>
    </row>
    <row r="19" spans="2:10" ht="12.75">
      <c r="B19" s="3" t="s">
        <v>12</v>
      </c>
      <c r="G19" s="3">
        <f>ROUND(('[2]QTR'!V24+'[2]QTR'!V45+'[2]QTR'!V46)/1000,0)</f>
        <v>-3734</v>
      </c>
      <c r="H19" s="3">
        <v>-3597</v>
      </c>
      <c r="I19" s="3">
        <f>ROUND(('[2]YTD'!V24+'[2]YTD'!V45+'[2]YTD'!V46)/1000,0)+1</f>
        <v>-10201</v>
      </c>
      <c r="J19" s="3">
        <v>-20128</v>
      </c>
    </row>
    <row r="21" spans="2:10" ht="12.75">
      <c r="B21" s="3" t="s">
        <v>13</v>
      </c>
      <c r="G21" s="3">
        <f>ROUND(('[2]QTR'!V41-'[2]QTR'!V29-'[2]QTR'!V39)/1000,0)</f>
        <v>472</v>
      </c>
      <c r="H21" s="3">
        <v>312</v>
      </c>
      <c r="I21" s="3">
        <f>ROUND(('[2]YTD'!V41-'[2]YTD'!V29-'[2]YTD'!V39)/1000,0)-1</f>
        <v>1201</v>
      </c>
      <c r="J21" s="3">
        <v>832</v>
      </c>
    </row>
    <row r="22" spans="7:10" ht="12.75">
      <c r="G22" s="11"/>
      <c r="H22" s="11"/>
      <c r="I22" s="11"/>
      <c r="J22" s="11"/>
    </row>
    <row r="23" spans="2:10" ht="12.75">
      <c r="B23" s="3" t="s">
        <v>14</v>
      </c>
      <c r="G23" s="3">
        <f>SUM(G17:G21)</f>
        <v>1738</v>
      </c>
      <c r="H23" s="3">
        <f>SUM(H17:H21)</f>
        <v>2396</v>
      </c>
      <c r="I23" s="3">
        <f>SUM(I17:I21)</f>
        <v>4947</v>
      </c>
      <c r="J23" s="3">
        <f>SUM(J17:J21)</f>
        <v>7619</v>
      </c>
    </row>
    <row r="25" spans="2:10" ht="12.75">
      <c r="B25" s="3" t="s">
        <v>84</v>
      </c>
      <c r="G25" s="3">
        <f>ROUND('[2]QTR'!V39/1000,0)</f>
        <v>0</v>
      </c>
      <c r="H25" s="3">
        <v>0</v>
      </c>
      <c r="I25" s="3">
        <f>ROUND('[3]Qtr'!V39/1000,0)</f>
        <v>0</v>
      </c>
      <c r="J25" s="3">
        <v>10054</v>
      </c>
    </row>
    <row r="27" spans="2:10" ht="12.75">
      <c r="B27" s="3" t="s">
        <v>15</v>
      </c>
      <c r="G27" s="3">
        <f>ROUND('[2]QTR'!V47/1000,0)</f>
        <v>-9</v>
      </c>
      <c r="H27" s="3">
        <v>-7</v>
      </c>
      <c r="I27" s="3">
        <f>ROUND('[2]YTD'!V47/1000,0)-2</f>
        <v>-28</v>
      </c>
      <c r="J27" s="3">
        <v>-97</v>
      </c>
    </row>
    <row r="29" spans="2:10" ht="12.75">
      <c r="B29" s="3" t="s">
        <v>16</v>
      </c>
      <c r="G29" s="3">
        <f>ROUND('[2]QTR'!V29/1000,0)</f>
        <v>7</v>
      </c>
      <c r="H29" s="3">
        <v>2</v>
      </c>
      <c r="I29" s="3">
        <f>ROUND('[2]YTD'!V29/1000,0)</f>
        <v>12</v>
      </c>
      <c r="J29" s="3">
        <v>4</v>
      </c>
    </row>
    <row r="30" spans="7:10" ht="12.75">
      <c r="G30" s="11"/>
      <c r="H30" s="11"/>
      <c r="I30" s="11"/>
      <c r="J30" s="11"/>
    </row>
    <row r="31" spans="2:10" ht="12.75">
      <c r="B31" s="3" t="s">
        <v>17</v>
      </c>
      <c r="G31" s="3">
        <f>SUM(G23:G29)</f>
        <v>1736</v>
      </c>
      <c r="H31" s="3">
        <f>SUM(H23:H29)</f>
        <v>2391</v>
      </c>
      <c r="I31" s="3">
        <f>SUM(I23:I29)</f>
        <v>4931</v>
      </c>
      <c r="J31" s="3">
        <f>SUM(J23:J29)</f>
        <v>17580</v>
      </c>
    </row>
    <row r="33" spans="2:10" ht="12.75">
      <c r="B33" s="3" t="s">
        <v>18</v>
      </c>
      <c r="G33" s="3">
        <f>ROUND(('[2]QTR'!V57+'[2]QTR'!V58+'[2]QTR'!V59)/1000,0)</f>
        <v>-348</v>
      </c>
      <c r="H33" s="3">
        <v>-560</v>
      </c>
      <c r="I33" s="3">
        <f>ROUND(('[2]YTD'!V57+'[2]YTD'!V58+'[2]YTD'!V59)/1000,0)</f>
        <v>-1155</v>
      </c>
      <c r="J33" s="3">
        <v>-1845</v>
      </c>
    </row>
    <row r="34" spans="7:10" ht="12.75">
      <c r="G34" s="11"/>
      <c r="H34" s="11"/>
      <c r="I34" s="11"/>
      <c r="J34" s="11"/>
    </row>
    <row r="35" spans="2:10" ht="12.75">
      <c r="B35" s="3" t="s">
        <v>19</v>
      </c>
      <c r="G35" s="3">
        <f>SUM(G31:G33)</f>
        <v>1388</v>
      </c>
      <c r="H35" s="3">
        <f>SUM(H31:H33)</f>
        <v>1831</v>
      </c>
      <c r="I35" s="3">
        <f>SUM(I31:I33)</f>
        <v>3776</v>
      </c>
      <c r="J35" s="3">
        <f>SUM(J31:J33)</f>
        <v>15735</v>
      </c>
    </row>
    <row r="37" spans="2:10" ht="12.75">
      <c r="B37" s="3" t="s">
        <v>20</v>
      </c>
      <c r="G37" s="3">
        <f>ROUND(('[2]QTR'!V52+'[2]QTR'!V60)/1000,0)</f>
        <v>-87</v>
      </c>
      <c r="H37" s="3">
        <v>-36</v>
      </c>
      <c r="I37" s="3">
        <f>ROUND(('[2]YTD'!V52+'[2]YTD'!V60)/1000,0)+1</f>
        <v>-157</v>
      </c>
      <c r="J37" s="3">
        <v>-148</v>
      </c>
    </row>
    <row r="39" spans="2:10" ht="13.5" thickBot="1">
      <c r="B39" s="3" t="s">
        <v>21</v>
      </c>
      <c r="G39" s="12">
        <f>SUM(G35:G37)</f>
        <v>1301</v>
      </c>
      <c r="H39" s="12">
        <f>SUM(H35:H37)</f>
        <v>1795</v>
      </c>
      <c r="I39" s="12">
        <f>SUM(I35:I37)</f>
        <v>3619</v>
      </c>
      <c r="J39" s="12">
        <f>SUM(J35:J37)</f>
        <v>15587</v>
      </c>
    </row>
    <row r="40" ht="13.5" thickTop="1"/>
    <row r="41" spans="2:10" ht="12.75">
      <c r="B41" s="2" t="s">
        <v>22</v>
      </c>
      <c r="G41" s="13">
        <v>70194275</v>
      </c>
      <c r="H41" s="13">
        <v>70194275</v>
      </c>
      <c r="I41" s="13">
        <v>70194275</v>
      </c>
      <c r="J41" s="13">
        <v>70194275</v>
      </c>
    </row>
    <row r="42" spans="2:7" ht="12.75">
      <c r="B42" s="2"/>
      <c r="G42" s="13"/>
    </row>
    <row r="43" spans="2:10" ht="12.75">
      <c r="B43" s="2" t="s">
        <v>23</v>
      </c>
      <c r="G43" s="14">
        <f>(G39*1000/G41)*100</f>
        <v>1.8534275053058102</v>
      </c>
      <c r="H43" s="14">
        <f>(H39*1000/H41)*100</f>
        <v>2.557188602631767</v>
      </c>
      <c r="I43" s="14">
        <f>(I39*1000/I41)*100</f>
        <v>5.155691115835301</v>
      </c>
      <c r="J43" s="14">
        <f>(J39*1000/J41)*100</f>
        <v>22.205514623521648</v>
      </c>
    </row>
    <row r="46" ht="12.75">
      <c r="B46" s="4" t="s">
        <v>24</v>
      </c>
    </row>
    <row r="47" ht="12.75">
      <c r="B47" s="4" t="s">
        <v>85</v>
      </c>
    </row>
  </sheetData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A2" sqref="A2:E2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4" width="12.83203125" style="3" customWidth="1"/>
    <col min="15" max="16384" width="8.83203125" style="3" customWidth="1"/>
  </cols>
  <sheetData>
    <row r="2" ht="12.75">
      <c r="A2" s="4" t="s">
        <v>93</v>
      </c>
    </row>
    <row r="3" ht="12.75">
      <c r="A3" s="4" t="s">
        <v>63</v>
      </c>
    </row>
    <row r="4" ht="12.75">
      <c r="A4" s="4" t="s">
        <v>87</v>
      </c>
    </row>
    <row r="7" spans="7:13" ht="12.75">
      <c r="G7" s="31" t="s">
        <v>64</v>
      </c>
      <c r="H7" s="31"/>
      <c r="I7" s="31"/>
      <c r="J7" s="31"/>
      <c r="K7" s="26"/>
      <c r="L7" s="31" t="s">
        <v>65</v>
      </c>
      <c r="M7" s="31"/>
    </row>
    <row r="8" spans="6:14" s="27" customFormat="1" ht="12.75">
      <c r="F8" s="27" t="s">
        <v>66</v>
      </c>
      <c r="G8" s="27" t="s">
        <v>66</v>
      </c>
      <c r="H8" s="27" t="s">
        <v>67</v>
      </c>
      <c r="I8" s="27" t="s">
        <v>68</v>
      </c>
      <c r="J8" s="27" t="s">
        <v>69</v>
      </c>
      <c r="L8" s="27" t="s">
        <v>67</v>
      </c>
      <c r="M8" s="27" t="s">
        <v>70</v>
      </c>
      <c r="N8" s="27" t="s">
        <v>71</v>
      </c>
    </row>
    <row r="9" spans="6:13" s="27" customFormat="1" ht="12.75">
      <c r="F9" s="27" t="s">
        <v>67</v>
      </c>
      <c r="G9" s="27" t="s">
        <v>72</v>
      </c>
      <c r="H9" s="27" t="s">
        <v>73</v>
      </c>
      <c r="I9" s="27" t="s">
        <v>73</v>
      </c>
      <c r="J9" s="27" t="s">
        <v>74</v>
      </c>
      <c r="L9" s="27" t="s">
        <v>73</v>
      </c>
      <c r="M9" s="27" t="s">
        <v>75</v>
      </c>
    </row>
    <row r="10" spans="6:14" s="27" customFormat="1" ht="12.75">
      <c r="F10" s="27" t="s">
        <v>9</v>
      </c>
      <c r="G10" s="27" t="s">
        <v>9</v>
      </c>
      <c r="H10" s="27" t="s">
        <v>9</v>
      </c>
      <c r="I10" s="27" t="s">
        <v>9</v>
      </c>
      <c r="J10" s="27" t="s">
        <v>9</v>
      </c>
      <c r="L10" s="27" t="s">
        <v>9</v>
      </c>
      <c r="M10" s="27" t="s">
        <v>9</v>
      </c>
      <c r="N10" s="27" t="s">
        <v>9</v>
      </c>
    </row>
    <row r="11" s="27" customFormat="1" ht="12.75"/>
    <row r="12" spans="1:14" s="27" customFormat="1" ht="12.75">
      <c r="A12" s="3" t="s">
        <v>79</v>
      </c>
      <c r="F12" s="3">
        <v>70194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31990</v>
      </c>
      <c r="N12" s="3">
        <f>SUM(F12:M12)</f>
        <v>128120</v>
      </c>
    </row>
    <row r="13" spans="1:14" s="27" customFormat="1" ht="12.75">
      <c r="A13" s="3"/>
      <c r="B13" s="3" t="s">
        <v>76</v>
      </c>
      <c r="M13" s="27">
        <v>17090</v>
      </c>
      <c r="N13" s="3">
        <f>SUM(F13:M13)</f>
        <v>17090</v>
      </c>
    </row>
    <row r="14" spans="1:14" s="27" customFormat="1" ht="12.75">
      <c r="A14" s="3"/>
      <c r="B14" s="3" t="s">
        <v>77</v>
      </c>
      <c r="M14" s="27">
        <v>-1516</v>
      </c>
      <c r="N14" s="3">
        <f>SUM(F14:M14)</f>
        <v>-1516</v>
      </c>
    </row>
    <row r="15" spans="1:14" ht="13.5" thickBot="1">
      <c r="A15" s="3" t="s">
        <v>83</v>
      </c>
      <c r="F15" s="12">
        <f>SUM(F12:F14)</f>
        <v>70194</v>
      </c>
      <c r="G15" s="12">
        <f aca="true" t="shared" si="0" ref="G15:N15">SUM(G12:G14)</f>
        <v>8213</v>
      </c>
      <c r="H15" s="12">
        <f t="shared" si="0"/>
        <v>5737</v>
      </c>
      <c r="I15" s="12">
        <f t="shared" si="0"/>
        <v>557</v>
      </c>
      <c r="J15" s="12">
        <f t="shared" si="0"/>
        <v>4231</v>
      </c>
      <c r="K15" s="12"/>
      <c r="L15" s="12">
        <f t="shared" si="0"/>
        <v>7198</v>
      </c>
      <c r="M15" s="12">
        <f t="shared" si="0"/>
        <v>47564</v>
      </c>
      <c r="N15" s="12">
        <f t="shared" si="0"/>
        <v>143694</v>
      </c>
    </row>
    <row r="16" ht="13.5" thickTop="1"/>
    <row r="17" spans="1:14" ht="12.75">
      <c r="A17" s="3" t="s">
        <v>86</v>
      </c>
      <c r="F17" s="3">
        <v>70194</v>
      </c>
      <c r="G17" s="3">
        <v>8213</v>
      </c>
      <c r="H17" s="3">
        <v>5737</v>
      </c>
      <c r="I17" s="3">
        <v>557</v>
      </c>
      <c r="J17" s="3">
        <v>4231</v>
      </c>
      <c r="L17" s="3">
        <v>7198</v>
      </c>
      <c r="M17" s="3">
        <f>M15</f>
        <v>47564</v>
      </c>
      <c r="N17" s="3">
        <f>SUM(F17:M17)</f>
        <v>143694</v>
      </c>
    </row>
    <row r="18" spans="2:14" ht="12.75">
      <c r="B18" s="3" t="s">
        <v>78</v>
      </c>
      <c r="M18" s="3">
        <f>PL!I39</f>
        <v>3619</v>
      </c>
      <c r="N18" s="3">
        <f>SUM(F18:M18)</f>
        <v>3619</v>
      </c>
    </row>
    <row r="19" spans="2:14" ht="12.75">
      <c r="B19" s="3" t="s">
        <v>77</v>
      </c>
      <c r="M19" s="3">
        <v>-1516</v>
      </c>
      <c r="N19" s="3">
        <f>SUM(F19:M19)</f>
        <v>-1516</v>
      </c>
    </row>
    <row r="20" spans="1:14" ht="13.5" thickBot="1">
      <c r="A20" s="3" t="s">
        <v>91</v>
      </c>
      <c r="F20" s="12">
        <f>SUM(F17:F19)</f>
        <v>70194</v>
      </c>
      <c r="G20" s="12">
        <f aca="true" t="shared" si="1" ref="G20:N20">SUM(G17:G19)</f>
        <v>8213</v>
      </c>
      <c r="H20" s="12">
        <f t="shared" si="1"/>
        <v>5737</v>
      </c>
      <c r="I20" s="12">
        <f t="shared" si="1"/>
        <v>557</v>
      </c>
      <c r="J20" s="12">
        <f t="shared" si="1"/>
        <v>4231</v>
      </c>
      <c r="K20" s="12"/>
      <c r="L20" s="12">
        <f t="shared" si="1"/>
        <v>7198</v>
      </c>
      <c r="M20" s="12">
        <f t="shared" si="1"/>
        <v>49667</v>
      </c>
      <c r="N20" s="12">
        <f t="shared" si="1"/>
        <v>145797</v>
      </c>
    </row>
    <row r="21" ht="13.5" thickTop="1"/>
    <row r="23" ht="12.75">
      <c r="A23" s="4" t="s">
        <v>24</v>
      </c>
    </row>
    <row r="24" ht="12.75">
      <c r="A24" s="4" t="s">
        <v>85</v>
      </c>
    </row>
  </sheetData>
  <mergeCells count="2">
    <mergeCell ref="G7:J7"/>
    <mergeCell ref="L7:M7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MHC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2005-11-28T08:58:56Z</cp:lastPrinted>
  <dcterms:created xsi:type="dcterms:W3CDTF">2003-08-07T09:02:07Z</dcterms:created>
  <dcterms:modified xsi:type="dcterms:W3CDTF">2005-11-28T09:02:18Z</dcterms:modified>
  <cp:category/>
  <cp:version/>
  <cp:contentType/>
  <cp:contentStatus/>
</cp:coreProperties>
</file>